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0" yWindow="460" windowWidth="21260" windowHeight="13600" activeTab="0"/>
  </bookViews>
  <sheets>
    <sheet name="Gesamt_AAP-Berechnung" sheetId="1" r:id="rId1"/>
    <sheet name="Velo_Total" sheetId="2" r:id="rId2"/>
  </sheets>
  <definedNames>
    <definedName name="_GoBack" localSheetId="0">'Gesamt_AAP-Berechnung'!$K$31</definedName>
  </definedNames>
  <calcPr fullCalcOnLoad="1"/>
</workbook>
</file>

<file path=xl/sharedStrings.xml><?xml version="1.0" encoding="utf-8"?>
<sst xmlns="http://schemas.openxmlformats.org/spreadsheetml/2006/main" count="86" uniqueCount="63">
  <si>
    <t>Anzahl Wohnungen</t>
  </si>
  <si>
    <t>1 bis 4 AAP</t>
  </si>
  <si>
    <t>1 bis 5 AAP</t>
  </si>
  <si>
    <t>2 bis 7 AAP</t>
  </si>
  <si>
    <t>0.5 bis 2 AAP</t>
  </si>
  <si>
    <t>Abstellplätze für übrige Nutzungen (Art. 52 BauV)</t>
  </si>
  <si>
    <t>Städte und Agglomerationen</t>
  </si>
  <si>
    <t>Maximal</t>
  </si>
  <si>
    <t>Übriger Kanton</t>
  </si>
  <si>
    <t>n-Wert</t>
  </si>
  <si>
    <t>Restaurant</t>
  </si>
  <si>
    <t>Einkauf, Freizeit, Kultur</t>
  </si>
  <si>
    <t>Hotel</t>
  </si>
  <si>
    <t>Spital, Heim</t>
  </si>
  <si>
    <t>Schule</t>
  </si>
  <si>
    <t>Anstellplätze für Wohnnutzung (Art. 51 BauV)</t>
  </si>
  <si>
    <t xml:space="preserve">Ab 4 Wohnungen beträgt die Bandbreite </t>
  </si>
  <si>
    <t>Arbeiten, Gewerbe, Dienstleistungen</t>
  </si>
  <si>
    <t>GF pro Nutzung</t>
  </si>
  <si>
    <t>GF/n</t>
  </si>
  <si>
    <t>Total GF/n</t>
  </si>
  <si>
    <t>Eingabefelder</t>
  </si>
  <si>
    <t>AAP-Berechnung Wohnungen</t>
  </si>
  <si>
    <t>Wohnungen</t>
  </si>
  <si>
    <t>Anzahl</t>
  </si>
  <si>
    <t>Minimal</t>
  </si>
  <si>
    <t>Bis 3 Wohnungen</t>
  </si>
  <si>
    <t>Ab 4 Wohnungen</t>
  </si>
  <si>
    <t>Total AAP-Bedarf Wohnungen</t>
  </si>
  <si>
    <t>Bandbreite</t>
  </si>
  <si>
    <t>Städte</t>
  </si>
  <si>
    <t>Total AAP-Bedarf des Projekts</t>
  </si>
  <si>
    <t>Im Projekt nachgewiesen</t>
  </si>
  <si>
    <t>Falls GF/n &gt;200, Grundbedarf</t>
  </si>
  <si>
    <t>PP für Wohnungen</t>
  </si>
  <si>
    <t>Grosse Vorhaben Städte</t>
  </si>
  <si>
    <t>Grosse Vorhaben übriger Kanton</t>
  </si>
  <si>
    <t>(0.6 x GF/n)+5</t>
  </si>
  <si>
    <t>(0.45 x GF/n)-3</t>
  </si>
  <si>
    <t>(0.8 x GF/n)+5</t>
  </si>
  <si>
    <t>(0.6 x GF/n)-3</t>
  </si>
  <si>
    <t>Bis 70 m2 BGF</t>
  </si>
  <si>
    <t>Grösser als 70 m2 BGF</t>
  </si>
  <si>
    <t>Arbeiten, Gewerbe, Dienstl., Hotel</t>
  </si>
  <si>
    <t>Einkaufen, Freizeit, Kultur, Restaurant</t>
  </si>
  <si>
    <t>Schulen</t>
  </si>
  <si>
    <t>Wohn. x 2 APF =</t>
  </si>
  <si>
    <t>Wohn. x 3 APF =</t>
  </si>
  <si>
    <t>: 100 x 1</t>
  </si>
  <si>
    <t>: 100 x 2</t>
  </si>
  <si>
    <t>: 100 x 3</t>
  </si>
  <si>
    <t>: 100 x 10</t>
  </si>
  <si>
    <t>APF</t>
  </si>
  <si>
    <t>Min. erforderliche APF</t>
  </si>
  <si>
    <t>APF*</t>
  </si>
  <si>
    <t>*Davon die Hälfte überdacht!</t>
  </si>
  <si>
    <t>m2  GF</t>
  </si>
  <si>
    <t>ABSTELLPLÄTZE FÜR FAHRZEUGE NACH ART. 49 ff BauV</t>
  </si>
  <si>
    <t>AAP-Berechnungen übrige Nutzung</t>
  </si>
  <si>
    <t>Eingang am:</t>
  </si>
  <si>
    <t>Baugesuch-Nr.:</t>
  </si>
  <si>
    <t>Bauherrschaft:</t>
  </si>
  <si>
    <t>Berechnung der Anzahl Abstellplätze für Fahrräder und Motorfahrräder (APM) nach Art. 54c BauV</t>
  </si>
</sst>
</file>

<file path=xl/styles.xml><?xml version="1.0" encoding="utf-8"?>
<styleSheet xmlns="http://schemas.openxmlformats.org/spreadsheetml/2006/main">
  <numFmts count="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</numFmts>
  <fonts count="57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8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9" fillId="0" borderId="0" xfId="0" applyFont="1" applyFill="1" applyBorder="1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49" fillId="0" borderId="0" xfId="0" applyFont="1" applyFill="1" applyAlignment="1" applyProtection="1">
      <alignment/>
      <protection locked="0"/>
    </xf>
    <xf numFmtId="0" fontId="49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50" fillId="0" borderId="0" xfId="0" applyFont="1" applyFill="1" applyAlignment="1" applyProtection="1">
      <alignment/>
      <protection/>
    </xf>
    <xf numFmtId="0" fontId="49" fillId="0" borderId="0" xfId="0" applyFont="1" applyFill="1" applyAlignment="1" applyProtection="1">
      <alignment/>
      <protection/>
    </xf>
    <xf numFmtId="0" fontId="48" fillId="0" borderId="0" xfId="0" applyFont="1" applyAlignment="1" applyProtection="1">
      <alignment/>
      <protection locked="0"/>
    </xf>
    <xf numFmtId="0" fontId="48" fillId="33" borderId="10" xfId="0" applyFont="1" applyFill="1" applyBorder="1" applyAlignment="1" applyProtection="1">
      <alignment horizontal="center"/>
      <protection locked="0"/>
    </xf>
    <xf numFmtId="0" fontId="48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48" fillId="0" borderId="10" xfId="0" applyFont="1" applyBorder="1" applyAlignment="1" applyProtection="1">
      <alignment/>
      <protection/>
    </xf>
    <xf numFmtId="0" fontId="48" fillId="0" borderId="11" xfId="0" applyFont="1" applyBorder="1" applyAlignment="1" applyProtection="1">
      <alignment/>
      <protection/>
    </xf>
    <xf numFmtId="0" fontId="48" fillId="10" borderId="10" xfId="0" applyFont="1" applyFill="1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48" fillId="10" borderId="12" xfId="0" applyFont="1" applyFill="1" applyBorder="1" applyAlignment="1" applyProtection="1">
      <alignment/>
      <protection/>
    </xf>
    <xf numFmtId="0" fontId="48" fillId="10" borderId="13" xfId="0" applyFont="1" applyFill="1" applyBorder="1" applyAlignment="1" applyProtection="1">
      <alignment/>
      <protection/>
    </xf>
    <xf numFmtId="0" fontId="48" fillId="10" borderId="14" xfId="0" applyFont="1" applyFill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48" fillId="0" borderId="15" xfId="0" applyFont="1" applyBorder="1" applyAlignment="1" applyProtection="1">
      <alignment/>
      <protection/>
    </xf>
    <xf numFmtId="0" fontId="52" fillId="10" borderId="10" xfId="0" applyFont="1" applyFill="1" applyBorder="1" applyAlignment="1" applyProtection="1">
      <alignment/>
      <protection/>
    </xf>
    <xf numFmtId="2" fontId="52" fillId="10" borderId="10" xfId="0" applyNumberFormat="1" applyFont="1" applyFill="1" applyBorder="1" applyAlignment="1" applyProtection="1">
      <alignment/>
      <protection/>
    </xf>
    <xf numFmtId="2" fontId="48" fillId="0" borderId="10" xfId="0" applyNumberFormat="1" applyFont="1" applyBorder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9" fillId="0" borderId="16" xfId="0" applyFont="1" applyFill="1" applyBorder="1" applyAlignment="1" applyProtection="1">
      <alignment/>
      <protection/>
    </xf>
    <xf numFmtId="0" fontId="49" fillId="0" borderId="13" xfId="0" applyFont="1" applyFill="1" applyBorder="1" applyAlignment="1" applyProtection="1">
      <alignment/>
      <protection/>
    </xf>
    <xf numFmtId="0" fontId="53" fillId="0" borderId="16" xfId="0" applyFont="1" applyBorder="1" applyAlignment="1" applyProtection="1">
      <alignment/>
      <protection/>
    </xf>
    <xf numFmtId="0" fontId="53" fillId="0" borderId="0" xfId="0" applyFont="1" applyFill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49" fillId="33" borderId="0" xfId="0" applyFont="1" applyFill="1" applyAlignment="1" applyProtection="1">
      <alignment horizontal="left"/>
      <protection locked="0"/>
    </xf>
    <xf numFmtId="0" fontId="48" fillId="33" borderId="10" xfId="0" applyFont="1" applyFill="1" applyBorder="1" applyAlignment="1" applyProtection="1">
      <alignment/>
      <protection locked="0"/>
    </xf>
    <xf numFmtId="0" fontId="54" fillId="0" borderId="0" xfId="0" applyFont="1" applyFill="1" applyAlignment="1" applyProtection="1">
      <alignment horizontal="center"/>
      <protection/>
    </xf>
    <xf numFmtId="0" fontId="49" fillId="0" borderId="0" xfId="0" applyFont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 locked="0"/>
    </xf>
    <xf numFmtId="0" fontId="48" fillId="0" borderId="10" xfId="0" applyFont="1" applyBorder="1" applyAlignment="1" applyProtection="1">
      <alignment horizontal="center"/>
      <protection/>
    </xf>
    <xf numFmtId="0" fontId="9" fillId="33" borderId="16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1" fontId="48" fillId="0" borderId="10" xfId="0" applyNumberFormat="1" applyFont="1" applyBorder="1" applyAlignment="1" applyProtection="1">
      <alignment/>
      <protection/>
    </xf>
    <xf numFmtId="1" fontId="48" fillId="0" borderId="0" xfId="0" applyNumberFormat="1" applyFont="1" applyAlignment="1" applyProtection="1">
      <alignment/>
      <protection/>
    </xf>
    <xf numFmtId="1" fontId="48" fillId="10" borderId="10" xfId="0" applyNumberFormat="1" applyFont="1" applyFill="1" applyBorder="1" applyAlignment="1" applyProtection="1">
      <alignment/>
      <protection/>
    </xf>
    <xf numFmtId="1" fontId="48" fillId="0" borderId="10" xfId="0" applyNumberFormat="1" applyFont="1" applyBorder="1" applyAlignment="1" applyProtection="1">
      <alignment vertical="center"/>
      <protection/>
    </xf>
    <xf numFmtId="0" fontId="48" fillId="0" borderId="10" xfId="0" applyFont="1" applyBorder="1" applyAlignment="1" applyProtection="1">
      <alignment horizontal="right"/>
      <protection/>
    </xf>
    <xf numFmtId="1" fontId="48" fillId="0" borderId="10" xfId="0" applyNumberFormat="1" applyFont="1" applyBorder="1" applyAlignment="1" applyProtection="1">
      <alignment horizontal="center"/>
      <protection/>
    </xf>
    <xf numFmtId="0" fontId="51" fillId="33" borderId="0" xfId="0" applyFont="1" applyFill="1" applyAlignment="1" applyProtection="1">
      <alignment horizontal="left"/>
      <protection locked="0"/>
    </xf>
    <xf numFmtId="0" fontId="55" fillId="10" borderId="17" xfId="0" applyFont="1" applyFill="1" applyBorder="1" applyAlignment="1" applyProtection="1">
      <alignment horizontal="center" vertical="center"/>
      <protection/>
    </xf>
    <xf numFmtId="0" fontId="55" fillId="10" borderId="18" xfId="0" applyFont="1" applyFill="1" applyBorder="1" applyAlignment="1" applyProtection="1">
      <alignment horizontal="center" vertical="center"/>
      <protection/>
    </xf>
    <xf numFmtId="0" fontId="55" fillId="10" borderId="19" xfId="0" applyFont="1" applyFill="1" applyBorder="1" applyAlignment="1" applyProtection="1">
      <alignment horizontal="center" vertical="center"/>
      <protection/>
    </xf>
    <xf numFmtId="0" fontId="48" fillId="0" borderId="12" xfId="0" applyFont="1" applyBorder="1" applyAlignment="1" applyProtection="1">
      <alignment horizontal="left"/>
      <protection/>
    </xf>
    <xf numFmtId="0" fontId="48" fillId="0" borderId="14" xfId="0" applyFont="1" applyBorder="1" applyAlignment="1" applyProtection="1">
      <alignment horizontal="left"/>
      <protection/>
    </xf>
    <xf numFmtId="0" fontId="48" fillId="0" borderId="10" xfId="0" applyFont="1" applyBorder="1" applyAlignment="1" applyProtection="1">
      <alignment horizontal="center"/>
      <protection/>
    </xf>
    <xf numFmtId="0" fontId="48" fillId="0" borderId="13" xfId="0" applyFont="1" applyBorder="1" applyAlignment="1" applyProtection="1">
      <alignment horizontal="left"/>
      <protection/>
    </xf>
    <xf numFmtId="0" fontId="48" fillId="0" borderId="12" xfId="0" applyFont="1" applyBorder="1" applyAlignment="1" applyProtection="1">
      <alignment horizontal="center"/>
      <protection/>
    </xf>
    <xf numFmtId="0" fontId="48" fillId="0" borderId="14" xfId="0" applyFont="1" applyBorder="1" applyAlignment="1" applyProtection="1">
      <alignment horizontal="center"/>
      <protection/>
    </xf>
    <xf numFmtId="0" fontId="48" fillId="0" borderId="20" xfId="0" applyFont="1" applyBorder="1" applyAlignment="1" applyProtection="1">
      <alignment horizontal="left"/>
      <protection/>
    </xf>
    <xf numFmtId="0" fontId="48" fillId="0" borderId="21" xfId="0" applyFont="1" applyBorder="1" applyAlignment="1" applyProtection="1">
      <alignment horizontal="left"/>
      <protection/>
    </xf>
    <xf numFmtId="0" fontId="56" fillId="33" borderId="12" xfId="0" applyFont="1" applyFill="1" applyBorder="1" applyAlignment="1" applyProtection="1">
      <alignment horizontal="center"/>
      <protection/>
    </xf>
    <xf numFmtId="0" fontId="56" fillId="33" borderId="14" xfId="0" applyFont="1" applyFill="1" applyBorder="1" applyAlignment="1" applyProtection="1">
      <alignment horizontal="center"/>
      <protection/>
    </xf>
    <xf numFmtId="0" fontId="55" fillId="0" borderId="0" xfId="0" applyFont="1" applyAlignment="1" applyProtection="1">
      <alignment horizontal="left"/>
      <protection/>
    </xf>
    <xf numFmtId="0" fontId="55" fillId="0" borderId="12" xfId="0" applyFont="1" applyBorder="1" applyAlignment="1" applyProtection="1">
      <alignment horizontal="left"/>
      <protection/>
    </xf>
    <xf numFmtId="0" fontId="55" fillId="0" borderId="13" xfId="0" applyFont="1" applyBorder="1" applyAlignment="1" applyProtection="1">
      <alignment horizontal="left"/>
      <protection/>
    </xf>
    <xf numFmtId="0" fontId="55" fillId="0" borderId="14" xfId="0" applyFont="1" applyBorder="1" applyAlignment="1" applyProtection="1">
      <alignment horizontal="left"/>
      <protection/>
    </xf>
    <xf numFmtId="0" fontId="48" fillId="0" borderId="10" xfId="0" applyFont="1" applyBorder="1" applyAlignment="1" applyProtection="1">
      <alignment horizontal="left"/>
      <protection/>
    </xf>
    <xf numFmtId="0" fontId="55" fillId="10" borderId="0" xfId="0" applyFont="1" applyFill="1" applyAlignment="1" applyProtection="1">
      <alignment horizontal="left"/>
      <protection/>
    </xf>
    <xf numFmtId="0" fontId="52" fillId="0" borderId="0" xfId="0" applyFont="1" applyAlignment="1" applyProtection="1">
      <alignment horizontal="left"/>
      <protection/>
    </xf>
    <xf numFmtId="0" fontId="52" fillId="0" borderId="10" xfId="0" applyFont="1" applyBorder="1" applyAlignment="1" applyProtection="1">
      <alignment horizontal="left"/>
      <protection/>
    </xf>
    <xf numFmtId="0" fontId="48" fillId="10" borderId="10" xfId="0" applyFont="1" applyFill="1" applyBorder="1" applyAlignment="1" applyProtection="1">
      <alignment horizontal="left"/>
      <protection/>
    </xf>
    <xf numFmtId="1" fontId="48" fillId="33" borderId="12" xfId="0" applyNumberFormat="1" applyFont="1" applyFill="1" applyBorder="1" applyAlignment="1" applyProtection="1">
      <alignment horizontal="center"/>
      <protection locked="0"/>
    </xf>
    <xf numFmtId="1" fontId="48" fillId="33" borderId="14" xfId="0" applyNumberFormat="1" applyFont="1" applyFill="1" applyBorder="1" applyAlignment="1" applyProtection="1">
      <alignment horizontal="center"/>
      <protection locked="0"/>
    </xf>
    <xf numFmtId="0" fontId="53" fillId="10" borderId="17" xfId="0" applyFont="1" applyFill="1" applyBorder="1" applyAlignment="1" applyProtection="1">
      <alignment horizontal="center" vertical="center"/>
      <protection/>
    </xf>
    <xf numFmtId="0" fontId="53" fillId="10" borderId="18" xfId="0" applyFont="1" applyFill="1" applyBorder="1" applyAlignment="1" applyProtection="1">
      <alignment horizontal="center" vertical="center"/>
      <protection/>
    </xf>
    <xf numFmtId="0" fontId="53" fillId="10" borderId="19" xfId="0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 horizontal="left"/>
      <protection locked="0"/>
    </xf>
    <xf numFmtId="0" fontId="53" fillId="0" borderId="0" xfId="0" applyFont="1" applyAlignment="1" applyProtection="1">
      <alignment horizontal="left"/>
      <protection/>
    </xf>
    <xf numFmtId="0" fontId="49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5"/>
  <sheetViews>
    <sheetView tabSelected="1" zoomScalePageLayoutView="0" workbookViewId="0" topLeftCell="A1">
      <selection activeCell="D30" sqref="D30"/>
    </sheetView>
  </sheetViews>
  <sheetFormatPr defaultColWidth="11.421875" defaultRowHeight="15"/>
  <cols>
    <col min="1" max="1" width="15.00390625" style="1" bestFit="1" customWidth="1"/>
    <col min="2" max="2" width="15.8515625" style="1" customWidth="1"/>
    <col min="3" max="3" width="11.7109375" style="1" customWidth="1"/>
    <col min="4" max="4" width="15.7109375" style="1" bestFit="1" customWidth="1"/>
    <col min="5" max="5" width="10.8515625" style="1" customWidth="1"/>
    <col min="6" max="6" width="6.7109375" style="1" customWidth="1"/>
    <col min="7" max="8" width="10.8515625" style="1" customWidth="1"/>
    <col min="9" max="9" width="12.28125" style="1" customWidth="1"/>
    <col min="10" max="16384" width="10.8515625" style="1" customWidth="1"/>
  </cols>
  <sheetData>
    <row r="1" spans="1:23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6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26.25" customHeight="1" thickBot="1">
      <c r="A3" s="49" t="s">
        <v>57</v>
      </c>
      <c r="B3" s="50"/>
      <c r="C3" s="50"/>
      <c r="D3" s="50"/>
      <c r="E3" s="50"/>
      <c r="F3" s="50"/>
      <c r="G3" s="50"/>
      <c r="H3" s="50"/>
      <c r="I3" s="50"/>
      <c r="J3" s="50"/>
      <c r="K3" s="5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13.5">
      <c r="A6" s="13" t="s">
        <v>60</v>
      </c>
      <c r="B6" s="48"/>
      <c r="C6" s="48"/>
      <c r="D6" s="48"/>
      <c r="E6" s="48"/>
      <c r="F6" s="48"/>
      <c r="G6" s="12"/>
      <c r="H6" s="12"/>
      <c r="I6" s="15" t="s">
        <v>59</v>
      </c>
      <c r="J6" s="48"/>
      <c r="K6" s="48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3.5">
      <c r="A7" s="14" t="s">
        <v>61</v>
      </c>
      <c r="B7" s="48"/>
      <c r="C7" s="48"/>
      <c r="D7" s="48"/>
      <c r="E7" s="48"/>
      <c r="F7" s="48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13.5">
      <c r="A9" s="63" t="s">
        <v>15</v>
      </c>
      <c r="B9" s="64"/>
      <c r="C9" s="64"/>
      <c r="D9" s="65"/>
      <c r="E9" s="12"/>
      <c r="F9" s="12"/>
      <c r="G9" s="62" t="s">
        <v>22</v>
      </c>
      <c r="H9" s="62"/>
      <c r="I9" s="6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2.75">
      <c r="A10" s="16"/>
      <c r="B10" s="16"/>
      <c r="C10" s="16"/>
      <c r="D10" s="16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12.75">
      <c r="A11" s="54" t="s">
        <v>0</v>
      </c>
      <c r="B11" s="54"/>
      <c r="C11" s="16"/>
      <c r="D11" s="16"/>
      <c r="E11" s="12"/>
      <c r="F11" s="12"/>
      <c r="G11" s="66" t="s">
        <v>23</v>
      </c>
      <c r="H11" s="66"/>
      <c r="I11" s="16" t="s">
        <v>24</v>
      </c>
      <c r="J11" s="16" t="s">
        <v>25</v>
      </c>
      <c r="K11" s="16" t="s">
        <v>7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12.75">
      <c r="A12" s="54">
        <v>1</v>
      </c>
      <c r="B12" s="54"/>
      <c r="C12" s="16"/>
      <c r="D12" s="16" t="s">
        <v>1</v>
      </c>
      <c r="E12" s="12"/>
      <c r="F12" s="12"/>
      <c r="G12" s="56"/>
      <c r="H12" s="57"/>
      <c r="I12" s="16"/>
      <c r="J12" s="16"/>
      <c r="K12" s="16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2.75">
      <c r="A13" s="54">
        <v>2</v>
      </c>
      <c r="B13" s="54"/>
      <c r="C13" s="16"/>
      <c r="D13" s="16" t="s">
        <v>2</v>
      </c>
      <c r="E13" s="12"/>
      <c r="F13" s="12"/>
      <c r="G13" s="16" t="s">
        <v>26</v>
      </c>
      <c r="H13" s="16"/>
      <c r="I13" s="11"/>
      <c r="J13" s="46" t="str">
        <f>IF(I13=1,"1",IF(I13=2,"1",IF(I13=3,"2","0")))</f>
        <v>0</v>
      </c>
      <c r="K13" s="46" t="str">
        <f>IF(I13=1,"4",IF(I13=2,"5",IF(I13=3,"7","0")))</f>
        <v>0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12.75">
      <c r="A14" s="54">
        <v>3</v>
      </c>
      <c r="B14" s="54"/>
      <c r="C14" s="16"/>
      <c r="D14" s="16" t="s">
        <v>3</v>
      </c>
      <c r="E14" s="12"/>
      <c r="F14" s="12"/>
      <c r="G14" s="16" t="s">
        <v>27</v>
      </c>
      <c r="H14" s="16"/>
      <c r="I14" s="11"/>
      <c r="J14" s="46" t="str">
        <f>IF(I14&gt;=4,I14*0.5,"0")</f>
        <v>0</v>
      </c>
      <c r="K14" s="46" t="str">
        <f>IF(I14&gt;=4,I14*2,"0")</f>
        <v>0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12.75">
      <c r="A15" s="56"/>
      <c r="B15" s="57"/>
      <c r="C15" s="16"/>
      <c r="D15" s="16"/>
      <c r="E15" s="12"/>
      <c r="F15" s="12"/>
      <c r="G15" s="12"/>
      <c r="H15" s="12"/>
      <c r="I15" s="12"/>
      <c r="J15" s="17"/>
      <c r="K15" s="17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13.5">
      <c r="A16" s="52" t="s">
        <v>16</v>
      </c>
      <c r="B16" s="55"/>
      <c r="C16" s="53"/>
      <c r="D16" s="16" t="s">
        <v>4</v>
      </c>
      <c r="E16" s="12"/>
      <c r="F16" s="12"/>
      <c r="G16" s="67" t="s">
        <v>28</v>
      </c>
      <c r="H16" s="67"/>
      <c r="I16" s="67"/>
      <c r="J16" s="18">
        <f>ROUND(J13+J14,0)</f>
        <v>0</v>
      </c>
      <c r="K16" s="18">
        <f>ROUND(K13+K14,0)</f>
        <v>0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13.5">
      <c r="A18" s="63" t="s">
        <v>5</v>
      </c>
      <c r="B18" s="64"/>
      <c r="C18" s="64"/>
      <c r="D18" s="65"/>
      <c r="E18" s="23"/>
      <c r="F18" s="12"/>
      <c r="G18" s="62" t="s">
        <v>58</v>
      </c>
      <c r="H18" s="62"/>
      <c r="I18" s="6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12.75">
      <c r="A19" s="58"/>
      <c r="B19" s="59"/>
      <c r="C19" s="24"/>
      <c r="D19" s="16"/>
      <c r="E19" s="23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12.75">
      <c r="A20" s="52" t="s">
        <v>6</v>
      </c>
      <c r="B20" s="53"/>
      <c r="C20" s="16" t="s">
        <v>7</v>
      </c>
      <c r="D20" s="16" t="s">
        <v>37</v>
      </c>
      <c r="E20" s="23"/>
      <c r="F20" s="12"/>
      <c r="G20" s="66" t="s">
        <v>29</v>
      </c>
      <c r="H20" s="66"/>
      <c r="I20" s="16"/>
      <c r="J20" s="16" t="s">
        <v>25</v>
      </c>
      <c r="K20" s="16" t="s">
        <v>7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12.75">
      <c r="A21" s="52"/>
      <c r="B21" s="53"/>
      <c r="C21" s="16" t="s">
        <v>7</v>
      </c>
      <c r="D21" s="16" t="s">
        <v>38</v>
      </c>
      <c r="E21" s="23"/>
      <c r="F21" s="12"/>
      <c r="G21" s="66" t="s">
        <v>30</v>
      </c>
      <c r="H21" s="66"/>
      <c r="I21" s="47">
        <f>IF(E34=0,0,(0.45*E34)-3)</f>
        <v>0</v>
      </c>
      <c r="J21" s="42">
        <f>IF(I21&lt;0,1,I21)</f>
        <v>0</v>
      </c>
      <c r="K21" s="42">
        <f>IF(E34=0,0,(0.6*E34)+5)</f>
        <v>0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2.75">
      <c r="A22" s="52"/>
      <c r="B22" s="53"/>
      <c r="C22" s="16"/>
      <c r="D22" s="16"/>
      <c r="E22" s="23"/>
      <c r="F22" s="12"/>
      <c r="G22" s="66" t="s">
        <v>8</v>
      </c>
      <c r="H22" s="66"/>
      <c r="I22" s="39">
        <f>IF(E34=0,0,(0.6*E34)-3)</f>
        <v>0</v>
      </c>
      <c r="J22" s="42">
        <f>IF(I22&lt;0,1,I22)</f>
        <v>0</v>
      </c>
      <c r="K22" s="42">
        <f>IF(E34=0,0,(0.8*E34)+5)</f>
        <v>0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12.75">
      <c r="A23" s="52" t="s">
        <v>8</v>
      </c>
      <c r="B23" s="53"/>
      <c r="C23" s="16" t="s">
        <v>7</v>
      </c>
      <c r="D23" s="16" t="s">
        <v>39</v>
      </c>
      <c r="E23" s="23"/>
      <c r="F23" s="12"/>
      <c r="G23" s="12"/>
      <c r="H23" s="12"/>
      <c r="I23" s="12"/>
      <c r="J23" s="43"/>
      <c r="K23" s="43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3.5">
      <c r="A24" s="52"/>
      <c r="B24" s="53"/>
      <c r="C24" s="16" t="s">
        <v>7</v>
      </c>
      <c r="D24" s="16" t="s">
        <v>40</v>
      </c>
      <c r="E24" s="23"/>
      <c r="F24" s="12"/>
      <c r="G24" s="67" t="s">
        <v>31</v>
      </c>
      <c r="H24" s="67"/>
      <c r="I24" s="67"/>
      <c r="J24" s="43"/>
      <c r="K24" s="43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12.75">
      <c r="A25" s="52"/>
      <c r="B25" s="53"/>
      <c r="C25" s="16"/>
      <c r="D25" s="16"/>
      <c r="E25" s="23"/>
      <c r="F25" s="12"/>
      <c r="G25" s="68" t="s">
        <v>30</v>
      </c>
      <c r="H25" s="68"/>
      <c r="I25" s="12"/>
      <c r="J25" s="44" t="str">
        <f>IF($J$16&gt;0,(J16+J21),IF(J21&gt;0,(J16+J21),"0"))</f>
        <v>0</v>
      </c>
      <c r="K25" s="44" t="str">
        <f>IF($J$16&gt;0,(K16+K21),IF(K21&gt;0,(K16+K21),"0"))</f>
        <v>0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12.75">
      <c r="A26" s="52"/>
      <c r="B26" s="53"/>
      <c r="C26" s="16" t="s">
        <v>9</v>
      </c>
      <c r="D26" s="16" t="s">
        <v>18</v>
      </c>
      <c r="E26" s="16" t="s">
        <v>19</v>
      </c>
      <c r="F26" s="12"/>
      <c r="G26" s="68" t="s">
        <v>8</v>
      </c>
      <c r="H26" s="68"/>
      <c r="I26" s="12"/>
      <c r="J26" s="44" t="str">
        <f>IF($J$16&gt;0,(J16+J22),IF(J22&gt;0,(J16+J22),"0"))</f>
        <v>0</v>
      </c>
      <c r="K26" s="44" t="str">
        <f>IF($J$16&gt;0,(K16+K22),IF(K22&gt;0,(K16+K22),"0"))</f>
        <v>0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12.75">
      <c r="A27" s="52" t="s">
        <v>10</v>
      </c>
      <c r="B27" s="53"/>
      <c r="C27" s="16">
        <v>15</v>
      </c>
      <c r="D27" s="35"/>
      <c r="E27" s="27">
        <f>SUM(D27/C27)</f>
        <v>0</v>
      </c>
      <c r="F27" s="12"/>
      <c r="G27" s="12"/>
      <c r="H27" s="12"/>
      <c r="I27" s="12"/>
      <c r="J27" s="43"/>
      <c r="K27" s="43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12.75">
      <c r="A28" s="52" t="s">
        <v>11</v>
      </c>
      <c r="B28" s="53"/>
      <c r="C28" s="16">
        <v>20</v>
      </c>
      <c r="D28" s="35"/>
      <c r="E28" s="27">
        <f>SUM(D28/C28)</f>
        <v>0</v>
      </c>
      <c r="F28" s="12"/>
      <c r="G28" s="19" t="s">
        <v>32</v>
      </c>
      <c r="H28" s="19"/>
      <c r="I28" s="12"/>
      <c r="J28" s="71"/>
      <c r="K28" s="7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12.75">
      <c r="A29" s="52" t="s">
        <v>12</v>
      </c>
      <c r="B29" s="53"/>
      <c r="C29" s="16">
        <v>30</v>
      </c>
      <c r="D29" s="35"/>
      <c r="E29" s="27">
        <f>SUM(D29/C29)</f>
        <v>0</v>
      </c>
      <c r="F29" s="12"/>
      <c r="G29" s="12"/>
      <c r="H29" s="12"/>
      <c r="I29" s="12"/>
      <c r="J29" s="43"/>
      <c r="K29" s="43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12.75">
      <c r="A30" s="52" t="s">
        <v>17</v>
      </c>
      <c r="B30" s="53"/>
      <c r="C30" s="16">
        <v>50</v>
      </c>
      <c r="D30" s="35"/>
      <c r="E30" s="27">
        <f>SUM(D30/C30)</f>
        <v>0</v>
      </c>
      <c r="F30" s="12"/>
      <c r="G30" s="69" t="s">
        <v>33</v>
      </c>
      <c r="H30" s="69"/>
      <c r="I30" s="69"/>
      <c r="J30" s="42" t="str">
        <f>IF(E34&gt;200,E34*0.25+50,"-")</f>
        <v>-</v>
      </c>
      <c r="K30" s="42" t="str">
        <f>IF(E34&gt;199.999,E34*0.25+50,"-")</f>
        <v>-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2.75">
      <c r="A31" s="52" t="s">
        <v>13</v>
      </c>
      <c r="B31" s="53"/>
      <c r="C31" s="16">
        <v>100</v>
      </c>
      <c r="D31" s="35"/>
      <c r="E31" s="27">
        <f>SUM(D31/C31)</f>
        <v>0</v>
      </c>
      <c r="F31" s="12"/>
      <c r="G31" s="66" t="s">
        <v>30</v>
      </c>
      <c r="H31" s="66"/>
      <c r="I31" s="66"/>
      <c r="J31" s="42" t="str">
        <f>IF(J30&lt;J25,J30)</f>
        <v>-</v>
      </c>
      <c r="K31" s="45" t="str">
        <f>IF(J30&lt;125,125,IF(J30&gt;124,J30,""))</f>
        <v>-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ht="12.75">
      <c r="A32" s="52" t="s">
        <v>14</v>
      </c>
      <c r="B32" s="53"/>
      <c r="C32" s="16">
        <v>120</v>
      </c>
      <c r="D32" s="35"/>
      <c r="E32" s="27">
        <f>SUM(D32/C32)</f>
        <v>0</v>
      </c>
      <c r="F32" s="12"/>
      <c r="G32" s="66" t="s">
        <v>8</v>
      </c>
      <c r="H32" s="66"/>
      <c r="I32" s="66"/>
      <c r="J32" s="42" t="str">
        <f>IF(E34&lt;200,"-",IF(E34&gt;268,J30,IF(E34&gt;200,"117",IF(E34&gt;460,J30))))</f>
        <v>-</v>
      </c>
      <c r="K32" s="42" t="str">
        <f>IF(J30&lt;165,165,IF(J30&gt;164,J30,"-"))</f>
        <v>-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12.75">
      <c r="A33" s="12"/>
      <c r="B33" s="12"/>
      <c r="C33" s="12"/>
      <c r="D33" s="12"/>
      <c r="E33" s="12"/>
      <c r="F33" s="12"/>
      <c r="G33" s="69" t="s">
        <v>34</v>
      </c>
      <c r="H33" s="69"/>
      <c r="I33" s="69"/>
      <c r="J33" s="42" t="str">
        <f>IF(E34&gt;199.999,J16,"-")</f>
        <v>-</v>
      </c>
      <c r="K33" s="42" t="str">
        <f>IF(E34&gt;199.999,K16,"-")</f>
        <v>-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2.75">
      <c r="A34" s="25" t="s">
        <v>20</v>
      </c>
      <c r="B34" s="12"/>
      <c r="C34" s="12"/>
      <c r="D34" s="12"/>
      <c r="E34" s="26">
        <f>SUM(E27:E32)</f>
        <v>0</v>
      </c>
      <c r="F34" s="12"/>
      <c r="G34" s="12"/>
      <c r="H34" s="12"/>
      <c r="I34" s="12"/>
      <c r="J34" s="43"/>
      <c r="K34" s="43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2.75">
      <c r="A35" s="12"/>
      <c r="B35" s="12"/>
      <c r="C35" s="12"/>
      <c r="D35" s="12"/>
      <c r="E35" s="12"/>
      <c r="F35" s="12"/>
      <c r="G35" s="20" t="s">
        <v>35</v>
      </c>
      <c r="H35" s="21"/>
      <c r="I35" s="22"/>
      <c r="J35" s="44">
        <f>SUM(J30:J33)</f>
        <v>0</v>
      </c>
      <c r="K35" s="44">
        <f>SUM(K30:K33)</f>
        <v>0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12.75">
      <c r="A36" s="12"/>
      <c r="B36" s="12"/>
      <c r="C36" s="12"/>
      <c r="D36" s="12"/>
      <c r="E36" s="12"/>
      <c r="F36" s="12"/>
      <c r="G36" s="70" t="s">
        <v>36</v>
      </c>
      <c r="H36" s="70"/>
      <c r="I36" s="70"/>
      <c r="J36" s="44">
        <f>SUM(J32:J33)</f>
        <v>0</v>
      </c>
      <c r="K36" s="44">
        <f>SUM(K32:K33)</f>
        <v>0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13.5">
      <c r="A37" s="60" t="s">
        <v>21</v>
      </c>
      <c r="B37" s="6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0"/>
    </row>
    <row r="40" spans="1:23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0"/>
    </row>
    <row r="41" spans="1:23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0"/>
    </row>
    <row r="42" spans="1:23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0"/>
    </row>
    <row r="43" spans="1:23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0"/>
    </row>
    <row r="44" spans="1:23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0"/>
    </row>
    <row r="45" spans="1:23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0"/>
    </row>
    <row r="46" spans="1:23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0"/>
    </row>
    <row r="47" spans="1:23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0"/>
    </row>
    <row r="48" spans="1:23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0"/>
    </row>
    <row r="49" spans="1:23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0"/>
    </row>
    <row r="50" spans="1:23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0"/>
    </row>
    <row r="51" spans="1:23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0"/>
    </row>
    <row r="52" spans="1:23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0"/>
    </row>
    <row r="53" spans="1:23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0"/>
    </row>
    <row r="54" spans="1:23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0"/>
    </row>
    <row r="55" spans="1:23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0"/>
    </row>
    <row r="56" spans="1:23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0"/>
    </row>
    <row r="57" spans="1:23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0"/>
    </row>
    <row r="58" spans="1:2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0"/>
    </row>
    <row r="59" spans="1:23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0"/>
    </row>
    <row r="60" spans="1:23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0"/>
    </row>
    <row r="61" spans="1:23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0"/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0"/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0"/>
    </row>
    <row r="64" spans="1:23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0"/>
    </row>
    <row r="65" spans="1:23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0"/>
    </row>
    <row r="66" spans="1:23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0"/>
    </row>
    <row r="67" spans="1:23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0"/>
    </row>
    <row r="68" spans="1:23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0"/>
    </row>
    <row r="69" spans="1:23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0"/>
    </row>
    <row r="70" spans="1:23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0"/>
    </row>
    <row r="71" spans="1:23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0"/>
    </row>
    <row r="72" spans="1:23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0"/>
    </row>
    <row r="73" spans="1:23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0"/>
    </row>
    <row r="74" spans="1:23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0"/>
    </row>
    <row r="75" spans="1:23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0"/>
    </row>
    <row r="76" spans="1:23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0"/>
    </row>
    <row r="77" spans="1:2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1:22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1:22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1:22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</sheetData>
  <sheetProtection sheet="1" objects="1" scenarios="1" selectLockedCells="1"/>
  <mergeCells count="44">
    <mergeCell ref="G36:I36"/>
    <mergeCell ref="J28:K28"/>
    <mergeCell ref="G18:I18"/>
    <mergeCell ref="G20:H20"/>
    <mergeCell ref="G21:H21"/>
    <mergeCell ref="G22:H22"/>
    <mergeCell ref="A37:B37"/>
    <mergeCell ref="G9:I9"/>
    <mergeCell ref="A18:D18"/>
    <mergeCell ref="A9:D9"/>
    <mergeCell ref="G11:H11"/>
    <mergeCell ref="G16:I16"/>
    <mergeCell ref="G12:H12"/>
    <mergeCell ref="G24:I24"/>
    <mergeCell ref="G25:H25"/>
    <mergeCell ref="G26:H26"/>
    <mergeCell ref="G30:I30"/>
    <mergeCell ref="G31:I31"/>
    <mergeCell ref="G32:I32"/>
    <mergeCell ref="G33:I33"/>
    <mergeCell ref="A32:B32"/>
    <mergeCell ref="A31:B31"/>
    <mergeCell ref="A30:B30"/>
    <mergeCell ref="A14:B14"/>
    <mergeCell ref="A16:C16"/>
    <mergeCell ref="A11:B11"/>
    <mergeCell ref="A12:B12"/>
    <mergeCell ref="A13:B13"/>
    <mergeCell ref="A15:B15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J6:K6"/>
    <mergeCell ref="B7:F7"/>
    <mergeCell ref="A3:K3"/>
    <mergeCell ref="A29:B29"/>
    <mergeCell ref="A23:B23"/>
    <mergeCell ref="B6:F6"/>
  </mergeCells>
  <printOptions/>
  <pageMargins left="0.75" right="0.75" top="0.787401575" bottom="0.787401575" header="0.3" footer="0.3"/>
  <pageSetup fitToHeight="1" fitToWidth="1" horizontalDpi="600" verticalDpi="600" orientation="landscape" paperSize="9" scale="97"/>
  <headerFooter alignWithMargins="0">
    <oddHeader>&amp;L&amp;"Arial,Standard"&amp;8Bauverwaltung
Direktwahl 033 826 19 11
bauverwaltung@unterseen.ch
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8"/>
  <sheetViews>
    <sheetView view="pageLayout" zoomScale="0" zoomScalePageLayoutView="0" workbookViewId="0" topLeftCell="A1">
      <selection activeCell="B8" sqref="B8:F8"/>
    </sheetView>
  </sheetViews>
  <sheetFormatPr defaultColWidth="11.421875" defaultRowHeight="15"/>
  <cols>
    <col min="1" max="1" width="15.00390625" style="3" bestFit="1" customWidth="1"/>
    <col min="2" max="7" width="10.8515625" style="3" customWidth="1"/>
    <col min="8" max="8" width="11.421875" style="3" customWidth="1"/>
    <col min="9" max="9" width="6.7109375" style="3" customWidth="1"/>
    <col min="10" max="10" width="7.28125" style="3" customWidth="1"/>
    <col min="11" max="11" width="15.7109375" style="3" customWidth="1"/>
    <col min="12" max="16384" width="10.8515625" style="3" customWidth="1"/>
  </cols>
  <sheetData>
    <row r="1" spans="1:22" ht="15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ht="15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s="38" customFormat="1" ht="25.5" customHeight="1" thickBot="1">
      <c r="A3" s="73" t="s">
        <v>62</v>
      </c>
      <c r="B3" s="74"/>
      <c r="C3" s="74"/>
      <c r="D3" s="74"/>
      <c r="E3" s="74"/>
      <c r="F3" s="74"/>
      <c r="G3" s="74"/>
      <c r="H3" s="74"/>
      <c r="I3" s="74"/>
      <c r="J3" s="74"/>
      <c r="K3" s="75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5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5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5.75">
      <c r="A7" s="6" t="s">
        <v>60</v>
      </c>
      <c r="B7" s="76"/>
      <c r="C7" s="76"/>
      <c r="D7" s="76"/>
      <c r="E7" s="76"/>
      <c r="F7" s="76"/>
      <c r="G7" s="28"/>
      <c r="H7" s="28"/>
      <c r="I7" s="78" t="s">
        <v>59</v>
      </c>
      <c r="J7" s="78"/>
      <c r="K7" s="34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15.75">
      <c r="A8" s="7" t="s">
        <v>61</v>
      </c>
      <c r="B8" s="76"/>
      <c r="C8" s="76"/>
      <c r="D8" s="76"/>
      <c r="E8" s="76"/>
      <c r="F8" s="76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15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15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15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15.75">
      <c r="A12" s="2" t="s">
        <v>41</v>
      </c>
      <c r="B12" s="4"/>
      <c r="C12" s="4"/>
      <c r="D12" s="5"/>
      <c r="E12" s="40">
        <v>0</v>
      </c>
      <c r="F12" s="2" t="s">
        <v>46</v>
      </c>
      <c r="G12" s="2"/>
      <c r="H12" s="29">
        <f>E12*2</f>
        <v>0</v>
      </c>
      <c r="I12" s="9" t="s">
        <v>52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15.75">
      <c r="A13" s="79" t="s">
        <v>42</v>
      </c>
      <c r="B13" s="79"/>
      <c r="C13" s="2"/>
      <c r="D13" s="9"/>
      <c r="E13" s="41">
        <v>0</v>
      </c>
      <c r="F13" s="2" t="s">
        <v>47</v>
      </c>
      <c r="G13" s="2"/>
      <c r="H13" s="30">
        <f>E13*3</f>
        <v>0</v>
      </c>
      <c r="I13" s="9" t="s">
        <v>52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15.75">
      <c r="A14" s="2" t="s">
        <v>13</v>
      </c>
      <c r="B14" s="2"/>
      <c r="C14" s="2"/>
      <c r="D14" s="9"/>
      <c r="E14" s="41">
        <v>0</v>
      </c>
      <c r="F14" s="2" t="s">
        <v>56</v>
      </c>
      <c r="G14" s="2" t="s">
        <v>48</v>
      </c>
      <c r="H14" s="30">
        <f>ROUND(E14/100*1,0)</f>
        <v>0</v>
      </c>
      <c r="I14" s="9" t="s">
        <v>52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15.75">
      <c r="A15" s="79" t="s">
        <v>43</v>
      </c>
      <c r="B15" s="79"/>
      <c r="C15" s="79"/>
      <c r="D15" s="9"/>
      <c r="E15" s="41">
        <v>0</v>
      </c>
      <c r="F15" s="2" t="s">
        <v>56</v>
      </c>
      <c r="G15" s="2" t="s">
        <v>49</v>
      </c>
      <c r="H15" s="30">
        <f>ROUND(E15/100*2,0)</f>
        <v>0</v>
      </c>
      <c r="I15" s="9" t="s">
        <v>52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15.75">
      <c r="A16" s="79" t="s">
        <v>44</v>
      </c>
      <c r="B16" s="79"/>
      <c r="C16" s="79"/>
      <c r="D16" s="9"/>
      <c r="E16" s="41">
        <v>0</v>
      </c>
      <c r="F16" s="2" t="s">
        <v>56</v>
      </c>
      <c r="G16" s="2" t="s">
        <v>50</v>
      </c>
      <c r="H16" s="30">
        <f>ROUND((E16/100*3-E16/100*2),0)</f>
        <v>0</v>
      </c>
      <c r="I16" s="9" t="s">
        <v>52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 ht="15.75">
      <c r="A17" s="2" t="s">
        <v>45</v>
      </c>
      <c r="B17" s="2"/>
      <c r="C17" s="2"/>
      <c r="D17" s="9"/>
      <c r="E17" s="41">
        <v>0</v>
      </c>
      <c r="F17" s="2" t="s">
        <v>56</v>
      </c>
      <c r="G17" s="2" t="s">
        <v>51</v>
      </c>
      <c r="H17" s="29">
        <f>ROUND(E17/100*10,0)</f>
        <v>0</v>
      </c>
      <c r="I17" s="9" t="s">
        <v>52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1:22" ht="15.75">
      <c r="A18" s="9"/>
      <c r="B18" s="9"/>
      <c r="C18" s="9"/>
      <c r="D18" s="9"/>
      <c r="E18" s="9"/>
      <c r="F18" s="9"/>
      <c r="G18" s="9"/>
      <c r="H18" s="9"/>
      <c r="I18" s="9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ht="15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ht="15.75">
      <c r="A20" s="77" t="s">
        <v>53</v>
      </c>
      <c r="B20" s="77"/>
      <c r="C20" s="28"/>
      <c r="D20" s="28"/>
      <c r="E20" s="28"/>
      <c r="F20" s="28"/>
      <c r="G20" s="28"/>
      <c r="H20" s="31">
        <f>SUM(H12:H17)</f>
        <v>0</v>
      </c>
      <c r="I20" s="32" t="s">
        <v>54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ht="15.75">
      <c r="A21" s="8" t="s">
        <v>55</v>
      </c>
      <c r="B21" s="8"/>
      <c r="C21" s="33"/>
      <c r="D21" s="33"/>
      <c r="E21" s="33"/>
      <c r="F21" s="33"/>
      <c r="G21" s="33"/>
      <c r="H21" s="33"/>
      <c r="I21" s="33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</row>
    <row r="22" spans="1:22" ht="15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1:22" ht="15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1:22" ht="15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1:22" ht="15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15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:22" ht="15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:22" ht="15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:22" ht="15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ht="15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15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ht="15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ht="15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ht="15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ht="15.75">
      <c r="A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ht="15.75">
      <c r="A36" s="28"/>
      <c r="B36" s="28"/>
      <c r="C36" s="28"/>
      <c r="D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15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22" ht="15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</row>
    <row r="39" spans="12:22" ht="15.75"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</row>
    <row r="40" spans="12:22" ht="15.75"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12:22" ht="15.75"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2:22" ht="15.75"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</row>
    <row r="43" spans="12:22" ht="15.75"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</row>
    <row r="44" spans="12:22" ht="15.75"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</row>
    <row r="45" spans="12:22" ht="15.75"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</row>
    <row r="46" spans="12:22" ht="15.75"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</row>
    <row r="47" spans="12:22" ht="15.75"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</row>
    <row r="48" spans="12:22" ht="15.75"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2:22" ht="15.75"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2:22" ht="15.75"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2:22" ht="15.75"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2:22" ht="15.75"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2:22" ht="15.75"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2:22" ht="15.75"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2:22" ht="15.75"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2:22" ht="15.75"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2:22" ht="15.75"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2:22" ht="15.75"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2:22" ht="15.75"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2:22" ht="15.75"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</row>
    <row r="61" spans="12:22" ht="15.75"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</row>
    <row r="62" spans="12:22" ht="15.75"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</row>
    <row r="63" spans="12:22" ht="15.75"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</row>
    <row r="64" spans="12:22" ht="15.75"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2:22" ht="15.75"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2:22" ht="15.75"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</row>
    <row r="67" spans="12:22" ht="15.75"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</row>
    <row r="68" spans="12:22" ht="15.75"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</row>
  </sheetData>
  <sheetProtection sheet="1" objects="1" scenarios="1" selectLockedCells="1"/>
  <mergeCells count="8">
    <mergeCell ref="A3:K3"/>
    <mergeCell ref="B7:F7"/>
    <mergeCell ref="A20:B20"/>
    <mergeCell ref="I7:J7"/>
    <mergeCell ref="A13:B13"/>
    <mergeCell ref="A16:C16"/>
    <mergeCell ref="A15:C15"/>
    <mergeCell ref="B8:F8"/>
  </mergeCells>
  <printOptions/>
  <pageMargins left="0.75" right="0.75" top="0.787401575" bottom="0.787401575" header="0.3" footer="0.3"/>
  <pageSetup horizontalDpi="600" verticalDpi="600" orientation="landscape" paperSize="9"/>
  <headerFooter alignWithMargins="0">
    <oddHeader>&amp;L&amp;"Arial,Standard"&amp;8Bauverwaltung
Direktwahl 033 826 19 11
bauverwaltung@unterseen.ch
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Badertscher Daria</dc:creator>
  <cp:keywords/>
  <dc:description/>
  <cp:lastModifiedBy>Michael Bühler</cp:lastModifiedBy>
  <cp:lastPrinted>2016-03-02T06:47:11Z</cp:lastPrinted>
  <dcterms:created xsi:type="dcterms:W3CDTF">2016-02-18T13:42:27Z</dcterms:created>
  <dcterms:modified xsi:type="dcterms:W3CDTF">2017-12-05T14:12:22Z</dcterms:modified>
  <cp:category/>
  <cp:version/>
  <cp:contentType/>
  <cp:contentStatus/>
</cp:coreProperties>
</file>